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dq21583\Desktop\"/>
    </mc:Choice>
  </mc:AlternateContent>
  <xr:revisionPtr revIDLastSave="0" documentId="8_{CD82393D-3E23-4F82-929B-C147FADC17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regningseksempel" sheetId="1" r:id="rId1"/>
  </sheets>
  <definedNames>
    <definedName name="IDX" localSheetId="0">Beregningseksempel!$A$3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D58" i="1"/>
  <c r="D54" i="1"/>
  <c r="D51" i="1"/>
  <c r="E47" i="1"/>
  <c r="D47" i="1"/>
  <c r="D42" i="1"/>
  <c r="D40" i="1"/>
  <c r="D36" i="1"/>
  <c r="D34" i="1"/>
  <c r="H58" i="1"/>
  <c r="H38" i="1"/>
  <c r="D22" i="1" l="1"/>
  <c r="D31" i="1" l="1"/>
  <c r="D32" i="1"/>
</calcChain>
</file>

<file path=xl/sharedStrings.xml><?xml version="1.0" encoding="utf-8"?>
<sst xmlns="http://schemas.openxmlformats.org/spreadsheetml/2006/main" count="86" uniqueCount="70">
  <si>
    <t>Lønanalyse</t>
  </si>
  <si>
    <t>Afgrænsning</t>
  </si>
  <si>
    <t>Valg</t>
  </si>
  <si>
    <t>Data sidst opdateret</t>
  </si>
  <si>
    <t>Institution</t>
  </si>
  <si>
    <t>Randers Kommune (RG)</t>
  </si>
  <si>
    <t>Modelgruppe</t>
  </si>
  <si>
    <t>Model</t>
  </si>
  <si>
    <t>Tjenestenummer</t>
  </si>
  <si>
    <t>Regnskabsperiode</t>
  </si>
  <si>
    <t>Analysevariable</t>
  </si>
  <si>
    <t>- Alle lønarter - (Beløb) (L)</t>
  </si>
  <si>
    <t>Vandret opdeling</t>
  </si>
  <si>
    <t>Kontonummer</t>
  </si>
  <si>
    <t>Lønart</t>
  </si>
  <si>
    <t>6511811005 (Personale og HR, Løn)</t>
  </si>
  <si>
    <t>ATP-bidrag A-ordning (094)</t>
  </si>
  <si>
    <t>AUB-bidrag (102)</t>
  </si>
  <si>
    <t>Akut-Bidrag (107)</t>
  </si>
  <si>
    <t>Arb.giv.bet. pension (075)</t>
  </si>
  <si>
    <t>Faktisk DP barsel (489)</t>
  </si>
  <si>
    <t>Fast løn (000)</t>
  </si>
  <si>
    <t>Fast løn (001)</t>
  </si>
  <si>
    <t>Fastlønstimer (004)</t>
  </si>
  <si>
    <t>Fri på SH-dag (640)</t>
  </si>
  <si>
    <t>Lokalt akut bidrag (105)</t>
  </si>
  <si>
    <t>Normal timer- ej løngivende (100)</t>
  </si>
  <si>
    <t>Normtimer (009)</t>
  </si>
  <si>
    <t>Pensionsbidrag (096)</t>
  </si>
  <si>
    <t>Personens pensionsbidrag (b/n) (896)</t>
  </si>
  <si>
    <t>Særlig aftalt løn (594)</t>
  </si>
  <si>
    <t>Særlig aftalt løn (595)</t>
  </si>
  <si>
    <t>for 4 uger fødsel</t>
  </si>
  <si>
    <t>Barselsfond 4 uger før fødsel</t>
  </si>
  <si>
    <t>Barselsfond i alt</t>
  </si>
  <si>
    <t>Forudsætninger:</t>
  </si>
  <si>
    <t>Trin:</t>
  </si>
  <si>
    <t>Barselsfond 4 uger før+barselsfond 80% af rest</t>
  </si>
  <si>
    <t>Samlet indtægt = barselsrefusion+barselsfond</t>
  </si>
  <si>
    <t xml:space="preserve">Slet beløb med refusioner fx lønart 489. </t>
  </si>
  <si>
    <t>Kopier tal over i kolonne til højre og gør følgende:</t>
  </si>
  <si>
    <r>
      <t xml:space="preserve">Dan rapport i Datawarehouse - Lønanalyse - vælg Modelgruppe: </t>
    </r>
    <r>
      <rPr>
        <b/>
        <sz val="10"/>
        <color theme="1"/>
        <rFont val="Arial"/>
        <family val="2"/>
      </rPr>
      <t>Randers Kommune</t>
    </r>
    <r>
      <rPr>
        <sz val="10"/>
        <color theme="1"/>
        <rFont val="Arial"/>
        <family val="2"/>
      </rPr>
      <t xml:space="preserve"> - vælg Model: </t>
    </r>
    <r>
      <rPr>
        <b/>
        <sz val="10"/>
        <color theme="1"/>
        <rFont val="Arial"/>
        <family val="2"/>
      </rPr>
      <t>Barselsberegning (afgræns kontonummer og tj.nr.)</t>
    </r>
  </si>
  <si>
    <t>Barselsfond = 80 % af løngrundlag fratrukket barselsrefusion</t>
  </si>
  <si>
    <t xml:space="preserve">Randers Kommune   </t>
  </si>
  <si>
    <t>Barselsberegning (afgræns kontonummer og tj.nr.)</t>
  </si>
  <si>
    <t>Barselsfond og barselsdagpenge i alt</t>
  </si>
  <si>
    <t>Under afgrænsning: afgræns på konti som jeres afdeling har, samt det tjenestenummer, som er på barsel.</t>
  </si>
  <si>
    <t>Lav sum.</t>
  </si>
  <si>
    <t>Lav beregninger som beskrevet nedenfor eksemplet til venstre.</t>
  </si>
  <si>
    <t>Beregning af forventet barselsfond og barselsdagpenge</t>
  </si>
  <si>
    <t>De 8 uger før termin: Man får barselsfond for alle 8 uger før termin, mens barselsdagpengerefusion kun er 4 uger ( medmindre den gravide er syg)</t>
  </si>
  <si>
    <t>Lønelementer som fast løn, kvalifikationsløn, særlig aftalt løn mm. skal ganges op med 1,15 (feriegodtgørelse plus 6. ferieuge). Se eksempel til højre.</t>
  </si>
  <si>
    <r>
      <t>Dagpengesatserne kan findes på Beskæftigelsesministeriets hjemmeside</t>
    </r>
    <r>
      <rPr>
        <u/>
        <sz val="10"/>
        <color theme="1"/>
        <rFont val="Arial"/>
        <family val="2"/>
      </rPr>
      <t xml:space="preserve"> www.bm.dk</t>
    </r>
    <r>
      <rPr>
        <sz val="10"/>
        <color theme="1"/>
        <rFont val="Arial"/>
        <family val="2"/>
      </rPr>
      <t xml:space="preserve"> - vælg satser for det pågældende år.</t>
    </r>
  </si>
  <si>
    <t>Jan 20XX</t>
  </si>
  <si>
    <t>14.02.20XX</t>
  </si>
  <si>
    <t>01-01-20XX</t>
  </si>
  <si>
    <t>28 ugers dagpenge (24 uger + 4 uger før fødsel)</t>
  </si>
  <si>
    <t xml:space="preserve">fås refusion fra Barselsfonden for de første 4 uger, dog ikke barselsdagpenge: </t>
  </si>
  <si>
    <t>Bemærk at beregningen i regnearket er baseret på 24 ugers barsel som et eksempel. Ret til i formler ved barsel med andet antal uger.</t>
  </si>
  <si>
    <t>Aktuel dagpengesats pr. dag x antal dage (28 uger x 5 dage)</t>
  </si>
  <si>
    <t>NB: De fleste får 2 uger overdraget fra faren for at få 26 ugers lønret. Hvis det er tilfældet, så skal formel rettes fra 28 til 30</t>
  </si>
  <si>
    <t>Barselsfond i 28 uger (24 uger + 4 uger før fødsel)</t>
  </si>
  <si>
    <t>Løngrundlag i 28 uger fratrukket barselsrefusion</t>
  </si>
  <si>
    <t>Løngrundlag i 6,46 mdr svarende til 28 uger</t>
  </si>
  <si>
    <t>Formel forudsætter medarbejder på fuld tid. 80% af fast løn pr. måned omregnet til nøjagtig 4 ugers løn. (1 måneds timer 160,33 (1924/12) gange med 4 ugers arbejdstid 148( 37 x4). OBS for at ændre 37 timer til anden beskæftigelsesgrad, hvis aktuelt)</t>
  </si>
  <si>
    <t>Løngrundlag i 7,38 mdr svarende til 32 uger</t>
  </si>
  <si>
    <t>Løngrundlag 32 uger til sammenligning af total refusion</t>
  </si>
  <si>
    <t xml:space="preserve">Såfremt medarbejder går fra 8 uger før forventet fødsel og vedkommende ikke er sygemeldt, </t>
  </si>
  <si>
    <t>Her bør medtages denne formel, ellers nulstil formel:</t>
  </si>
  <si>
    <t>Sidst opdateret 15.01.2024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</si>
</sst>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.&quot;_-;\-* #,##0.00\ &quot;kr.&quot;_-;_-* &quot;-&quot;??\ &quot;kr.&quot;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20"/>
      <color rgb="FF0070C0"/>
      <name val="Arial"/>
      <family val="2"/>
    </font>
    <font>
      <b/>
      <sz val="18"/>
      <color rgb="FF0070C0"/>
      <name val="Arial"/>
      <family val="2"/>
    </font>
    <font>
      <b/>
      <sz val="8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0" tint="-0.34998626667073579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0">
    <xf numFmtId="0" fontId="0" fillId="0" borderId="0" xfId="0"/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17" fontId="18" fillId="0" borderId="10" xfId="0" applyNumberFormat="1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49" fontId="19" fillId="0" borderId="10" xfId="0" applyNumberFormat="1" applyFont="1" applyBorder="1" applyAlignment="1">
      <alignment horizontal="center" vertical="top" wrapText="1"/>
    </xf>
    <xf numFmtId="49" fontId="18" fillId="0" borderId="10" xfId="0" applyNumberFormat="1" applyFont="1" applyBorder="1" applyAlignment="1">
      <alignment horizontal="left" vertical="top" wrapText="1"/>
    </xf>
    <xf numFmtId="4" fontId="18" fillId="0" borderId="0" xfId="0" applyNumberFormat="1" applyFont="1" applyAlignment="1">
      <alignment horizontal="center"/>
    </xf>
    <xf numFmtId="0" fontId="18" fillId="33" borderId="0" xfId="0" applyFont="1" applyFill="1" applyAlignment="1">
      <alignment horizontal="center"/>
    </xf>
    <xf numFmtId="0" fontId="18" fillId="0" borderId="0" xfId="0" applyFont="1" applyAlignment="1"/>
    <xf numFmtId="49" fontId="19" fillId="0" borderId="11" xfId="0" applyNumberFormat="1" applyFont="1" applyBorder="1" applyAlignment="1">
      <alignment horizontal="center" vertical="top" wrapText="1"/>
    </xf>
    <xf numFmtId="49" fontId="18" fillId="0" borderId="11" xfId="0" applyNumberFormat="1" applyFont="1" applyBorder="1" applyAlignment="1">
      <alignment horizontal="left" vertical="top" wrapText="1"/>
    </xf>
    <xf numFmtId="49" fontId="19" fillId="0" borderId="14" xfId="0" applyNumberFormat="1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/>
    </xf>
    <xf numFmtId="4" fontId="18" fillId="0" borderId="13" xfId="0" applyNumberFormat="1" applyFont="1" applyBorder="1" applyAlignment="1">
      <alignment horizontal="right" vertical="top" wrapText="1"/>
    </xf>
    <xf numFmtId="4" fontId="18" fillId="0" borderId="13" xfId="0" applyNumberFormat="1" applyFont="1" applyBorder="1" applyAlignment="1">
      <alignment vertical="top" wrapText="1"/>
    </xf>
    <xf numFmtId="0" fontId="18" fillId="0" borderId="13" xfId="0" applyFont="1" applyBorder="1" applyAlignment="1"/>
    <xf numFmtId="0" fontId="18" fillId="33" borderId="13" xfId="0" applyFont="1" applyFill="1" applyBorder="1" applyAlignment="1"/>
    <xf numFmtId="0" fontId="18" fillId="33" borderId="0" xfId="0" applyFont="1" applyFill="1" applyAlignment="1">
      <alignment horizontal="left"/>
    </xf>
    <xf numFmtId="0" fontId="18" fillId="0" borderId="0" xfId="0" applyFont="1" applyAlignment="1">
      <alignment horizontal="right"/>
    </xf>
    <xf numFmtId="4" fontId="21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8" fillId="34" borderId="0" xfId="0" applyNumberFormat="1" applyFont="1" applyFill="1" applyAlignment="1">
      <alignment horizontal="right"/>
    </xf>
    <xf numFmtId="0" fontId="18" fillId="34" borderId="0" xfId="0" applyFont="1" applyFill="1" applyAlignment="1">
      <alignment horizontal="center"/>
    </xf>
    <xf numFmtId="0" fontId="16" fillId="0" borderId="0" xfId="0" applyFont="1"/>
    <xf numFmtId="4" fontId="18" fillId="0" borderId="0" xfId="0" applyNumberFormat="1" applyFont="1" applyFill="1" applyAlignment="1">
      <alignment horizontal="right"/>
    </xf>
    <xf numFmtId="0" fontId="21" fillId="35" borderId="0" xfId="0" applyFont="1" applyFill="1" applyAlignment="1">
      <alignment horizontal="center"/>
    </xf>
    <xf numFmtId="0" fontId="21" fillId="35" borderId="0" xfId="0" applyFont="1" applyFill="1" applyAlignment="1">
      <alignment horizontal="right"/>
    </xf>
    <xf numFmtId="4" fontId="21" fillId="35" borderId="0" xfId="0" applyNumberFormat="1" applyFont="1" applyFill="1" applyAlignment="1">
      <alignment horizontal="right"/>
    </xf>
    <xf numFmtId="0" fontId="18" fillId="35" borderId="0" xfId="0" applyFont="1" applyFill="1" applyAlignment="1">
      <alignment horizontal="center"/>
    </xf>
    <xf numFmtId="4" fontId="21" fillId="35" borderId="0" xfId="0" applyNumberFormat="1" applyFont="1" applyFill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33" borderId="10" xfId="0" applyFont="1" applyFill="1" applyBorder="1" applyAlignment="1">
      <alignment horizontal="left" vertical="top" wrapText="1"/>
    </xf>
    <xf numFmtId="4" fontId="21" fillId="0" borderId="0" xfId="0" applyNumberFormat="1" applyFont="1" applyAlignment="1">
      <alignment horizontal="center"/>
    </xf>
    <xf numFmtId="44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/>
    <xf numFmtId="0" fontId="27" fillId="0" borderId="0" xfId="0" applyFont="1" applyFill="1" applyAlignment="1">
      <alignment horizontal="left"/>
    </xf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right"/>
    </xf>
    <xf numFmtId="4" fontId="30" fillId="0" borderId="0" xfId="0" applyNumberFormat="1" applyFont="1" applyAlignment="1">
      <alignment horizontal="right"/>
    </xf>
    <xf numFmtId="0" fontId="30" fillId="0" borderId="0" xfId="0" applyFont="1" applyAlignment="1">
      <alignment horizontal="left"/>
    </xf>
    <xf numFmtId="0" fontId="19" fillId="0" borderId="11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showGridLines="0" tabSelected="1" workbookViewId="0">
      <selection activeCell="D4" sqref="D4"/>
    </sheetView>
  </sheetViews>
  <sheetFormatPr defaultColWidth="8.88671875" defaultRowHeight="13.2" x14ac:dyDescent="0.25"/>
  <cols>
    <col min="1" max="1" width="35.5546875" style="1" bestFit="1" customWidth="1"/>
    <col min="2" max="2" width="32.44140625" style="1" bestFit="1" customWidth="1"/>
    <col min="3" max="3" width="12.88671875" style="1" customWidth="1"/>
    <col min="4" max="4" width="10.109375" style="1" bestFit="1" customWidth="1"/>
    <col min="5" max="5" width="9.109375" style="1" bestFit="1" customWidth="1"/>
    <col min="6" max="6" width="10.109375" style="1" bestFit="1" customWidth="1"/>
    <col min="7" max="16384" width="8.88671875" style="1"/>
  </cols>
  <sheetData>
    <row r="1" spans="1:8" s="38" customFormat="1" ht="24.6" x14ac:dyDescent="0.4">
      <c r="A1" s="41" t="s">
        <v>49</v>
      </c>
    </row>
    <row r="2" spans="1:8" s="38" customFormat="1" x14ac:dyDescent="0.25">
      <c r="A2" s="44" t="s">
        <v>69</v>
      </c>
    </row>
    <row r="3" spans="1:8" ht="15.6" customHeight="1" x14ac:dyDescent="0.3">
      <c r="A3" s="58" t="s">
        <v>0</v>
      </c>
      <c r="B3" s="59"/>
      <c r="C3" s="59"/>
    </row>
    <row r="5" spans="1:8" ht="15.6" x14ac:dyDescent="0.25">
      <c r="A5" s="3" t="s">
        <v>1</v>
      </c>
      <c r="B5" s="3" t="s">
        <v>2</v>
      </c>
    </row>
    <row r="6" spans="1:8" x14ac:dyDescent="0.25">
      <c r="A6" s="2" t="s">
        <v>3</v>
      </c>
      <c r="B6" s="2" t="s">
        <v>54</v>
      </c>
    </row>
    <row r="7" spans="1:8" x14ac:dyDescent="0.25">
      <c r="A7" s="2" t="s">
        <v>4</v>
      </c>
      <c r="B7" s="2" t="s">
        <v>5</v>
      </c>
    </row>
    <row r="8" spans="1:8" x14ac:dyDescent="0.25">
      <c r="A8" s="2" t="s">
        <v>6</v>
      </c>
      <c r="B8" s="2" t="s">
        <v>43</v>
      </c>
    </row>
    <row r="9" spans="1:8" ht="30" customHeight="1" x14ac:dyDescent="0.4">
      <c r="A9" s="2" t="s">
        <v>7</v>
      </c>
      <c r="B9" s="2" t="s">
        <v>44</v>
      </c>
      <c r="G9" s="40"/>
    </row>
    <row r="10" spans="1:8" x14ac:dyDescent="0.25">
      <c r="A10" s="2" t="s">
        <v>8</v>
      </c>
      <c r="B10" s="35"/>
    </row>
    <row r="11" spans="1:8" ht="22.8" x14ac:dyDescent="0.4">
      <c r="A11" s="2" t="s">
        <v>9</v>
      </c>
      <c r="B11" s="4" t="s">
        <v>55</v>
      </c>
      <c r="G11" s="42" t="s">
        <v>35</v>
      </c>
    </row>
    <row r="12" spans="1:8" x14ac:dyDescent="0.25">
      <c r="A12" s="2" t="s">
        <v>10</v>
      </c>
      <c r="B12" s="2" t="s">
        <v>11</v>
      </c>
      <c r="G12" s="45" t="s">
        <v>58</v>
      </c>
    </row>
    <row r="13" spans="1:8" x14ac:dyDescent="0.25">
      <c r="A13" s="2" t="s">
        <v>12</v>
      </c>
      <c r="B13" s="2" t="s">
        <v>9</v>
      </c>
      <c r="G13" s="33" t="s">
        <v>59</v>
      </c>
    </row>
    <row r="14" spans="1:8" ht="13.8" x14ac:dyDescent="0.25">
      <c r="A14" s="5"/>
      <c r="G14" s="33" t="s">
        <v>52</v>
      </c>
    </row>
    <row r="15" spans="1:8" ht="15.6" x14ac:dyDescent="0.25">
      <c r="A15" s="56"/>
      <c r="B15" s="57"/>
      <c r="C15" s="13" t="s">
        <v>53</v>
      </c>
      <c r="G15" s="33" t="s">
        <v>50</v>
      </c>
    </row>
    <row r="16" spans="1:8" ht="22.8" x14ac:dyDescent="0.4">
      <c r="A16" s="6" t="s">
        <v>13</v>
      </c>
      <c r="B16" s="11" t="s">
        <v>14</v>
      </c>
      <c r="C16" s="14"/>
      <c r="D16" s="15"/>
      <c r="G16" s="43" t="s">
        <v>36</v>
      </c>
      <c r="H16" s="33"/>
    </row>
    <row r="17" spans="1:8" x14ac:dyDescent="0.25">
      <c r="A17" s="7" t="s">
        <v>15</v>
      </c>
      <c r="B17" s="12" t="s">
        <v>16</v>
      </c>
      <c r="C17" s="16">
        <v>189.3</v>
      </c>
      <c r="D17" s="17">
        <v>189.3</v>
      </c>
      <c r="G17" s="34">
        <v>1</v>
      </c>
      <c r="H17" s="33" t="s">
        <v>41</v>
      </c>
    </row>
    <row r="18" spans="1:8" x14ac:dyDescent="0.25">
      <c r="A18" s="7" t="s">
        <v>15</v>
      </c>
      <c r="B18" s="12" t="s">
        <v>17</v>
      </c>
      <c r="C18" s="16">
        <v>220.66</v>
      </c>
      <c r="D18" s="17">
        <v>220.66</v>
      </c>
      <c r="G18" s="34"/>
      <c r="H18" s="33" t="s">
        <v>46</v>
      </c>
    </row>
    <row r="19" spans="1:8" x14ac:dyDescent="0.25">
      <c r="A19" s="7" t="s">
        <v>15</v>
      </c>
      <c r="B19" s="12" t="s">
        <v>18</v>
      </c>
      <c r="C19" s="16">
        <v>60.6</v>
      </c>
      <c r="D19" s="17">
        <v>60.6</v>
      </c>
      <c r="G19" s="34">
        <v>2</v>
      </c>
      <c r="H19" s="33" t="s">
        <v>40</v>
      </c>
    </row>
    <row r="20" spans="1:8" x14ac:dyDescent="0.25">
      <c r="A20" s="7" t="s">
        <v>15</v>
      </c>
      <c r="B20" s="12" t="s">
        <v>19</v>
      </c>
      <c r="C20" s="16">
        <v>-634.94000000000005</v>
      </c>
      <c r="D20" s="17">
        <v>-634.94000000000005</v>
      </c>
      <c r="G20" s="34"/>
      <c r="H20" s="33" t="s">
        <v>39</v>
      </c>
    </row>
    <row r="21" spans="1:8" x14ac:dyDescent="0.25">
      <c r="A21" s="7" t="s">
        <v>15</v>
      </c>
      <c r="B21" s="12" t="s">
        <v>20</v>
      </c>
      <c r="C21" s="16">
        <v>-17255.349999999999</v>
      </c>
      <c r="D21" s="18">
        <v>0</v>
      </c>
      <c r="G21" s="34"/>
      <c r="H21" s="33" t="s">
        <v>51</v>
      </c>
    </row>
    <row r="22" spans="1:8" x14ac:dyDescent="0.25">
      <c r="A22" s="7" t="s">
        <v>15</v>
      </c>
      <c r="B22" s="12" t="s">
        <v>21</v>
      </c>
      <c r="C22" s="16">
        <v>31335.83</v>
      </c>
      <c r="D22" s="19">
        <f>C22*1.15</f>
        <v>36036.2045</v>
      </c>
      <c r="G22" s="34">
        <v>3</v>
      </c>
      <c r="H22" s="33" t="s">
        <v>47</v>
      </c>
    </row>
    <row r="23" spans="1:8" x14ac:dyDescent="0.25">
      <c r="A23" s="7" t="s">
        <v>15</v>
      </c>
      <c r="B23" s="12" t="s">
        <v>22</v>
      </c>
      <c r="C23" s="16">
        <v>0</v>
      </c>
      <c r="D23" s="17">
        <v>0</v>
      </c>
      <c r="G23" s="34">
        <v>4</v>
      </c>
      <c r="H23" s="33" t="s">
        <v>48</v>
      </c>
    </row>
    <row r="24" spans="1:8" x14ac:dyDescent="0.25">
      <c r="A24" s="7" t="s">
        <v>15</v>
      </c>
      <c r="B24" s="12" t="s">
        <v>23</v>
      </c>
      <c r="C24" s="16">
        <v>0</v>
      </c>
      <c r="D24" s="17">
        <v>0</v>
      </c>
      <c r="G24" s="33"/>
      <c r="H24" s="33"/>
    </row>
    <row r="25" spans="1:8" x14ac:dyDescent="0.25">
      <c r="A25" s="7" t="s">
        <v>15</v>
      </c>
      <c r="B25" s="12" t="s">
        <v>24</v>
      </c>
      <c r="C25" s="16">
        <v>0</v>
      </c>
      <c r="D25" s="17">
        <v>0</v>
      </c>
      <c r="H25" s="33"/>
    </row>
    <row r="26" spans="1:8" x14ac:dyDescent="0.25">
      <c r="A26" s="7" t="s">
        <v>15</v>
      </c>
      <c r="B26" s="12" t="s">
        <v>25</v>
      </c>
      <c r="C26" s="16">
        <v>3.4</v>
      </c>
      <c r="D26" s="17">
        <v>3.4</v>
      </c>
      <c r="H26" s="33"/>
    </row>
    <row r="27" spans="1:8" x14ac:dyDescent="0.25">
      <c r="A27" s="7" t="s">
        <v>15</v>
      </c>
      <c r="B27" s="12" t="s">
        <v>26</v>
      </c>
      <c r="C27" s="16">
        <v>0</v>
      </c>
      <c r="D27" s="17">
        <v>0</v>
      </c>
    </row>
    <row r="28" spans="1:8" x14ac:dyDescent="0.25">
      <c r="A28" s="7" t="s">
        <v>15</v>
      </c>
      <c r="B28" s="12" t="s">
        <v>27</v>
      </c>
      <c r="C28" s="16">
        <v>0</v>
      </c>
      <c r="D28" s="17">
        <v>0</v>
      </c>
    </row>
    <row r="29" spans="1:8" x14ac:dyDescent="0.25">
      <c r="A29" s="7" t="s">
        <v>15</v>
      </c>
      <c r="B29" s="12" t="s">
        <v>28</v>
      </c>
      <c r="C29" s="16">
        <v>4076.94</v>
      </c>
      <c r="D29" s="17">
        <v>4076.94</v>
      </c>
    </row>
    <row r="30" spans="1:8" x14ac:dyDescent="0.25">
      <c r="A30" s="7" t="s">
        <v>15</v>
      </c>
      <c r="B30" s="12" t="s">
        <v>29</v>
      </c>
      <c r="C30" s="16">
        <v>0</v>
      </c>
      <c r="D30" s="17">
        <v>0</v>
      </c>
    </row>
    <row r="31" spans="1:8" x14ac:dyDescent="0.25">
      <c r="A31" s="7" t="s">
        <v>15</v>
      </c>
      <c r="B31" s="12" t="s">
        <v>30</v>
      </c>
      <c r="C31" s="16">
        <v>4120.3100000000004</v>
      </c>
      <c r="D31" s="19">
        <f t="shared" ref="D31:D32" si="0">C31*1.15</f>
        <v>4738.3564999999999</v>
      </c>
      <c r="F31" s="8"/>
    </row>
    <row r="32" spans="1:8" x14ac:dyDescent="0.25">
      <c r="A32" s="7" t="s">
        <v>15</v>
      </c>
      <c r="B32" s="12" t="s">
        <v>31</v>
      </c>
      <c r="C32" s="16">
        <v>634.94000000000005</v>
      </c>
      <c r="D32" s="19">
        <f t="shared" si="0"/>
        <v>730.18100000000004</v>
      </c>
    </row>
    <row r="33" spans="1:8" x14ac:dyDescent="0.25">
      <c r="D33" s="10"/>
    </row>
    <row r="34" spans="1:8" x14ac:dyDescent="0.25">
      <c r="D34" s="22">
        <f>SUM(D17:D33)</f>
        <v>45420.702000000005</v>
      </c>
      <c r="E34" s="33"/>
    </row>
    <row r="35" spans="1:8" x14ac:dyDescent="0.25">
      <c r="D35" s="23"/>
    </row>
    <row r="36" spans="1:8" x14ac:dyDescent="0.25">
      <c r="A36" s="31"/>
      <c r="B36" s="28"/>
      <c r="C36" s="29" t="s">
        <v>56</v>
      </c>
      <c r="D36" s="30">
        <f>939*(28*5)</f>
        <v>131460</v>
      </c>
      <c r="H36" s="33" t="s">
        <v>60</v>
      </c>
    </row>
    <row r="37" spans="1:8" x14ac:dyDescent="0.25">
      <c r="D37" s="23"/>
    </row>
    <row r="38" spans="1:8" x14ac:dyDescent="0.25">
      <c r="C38" s="21" t="s">
        <v>63</v>
      </c>
      <c r="D38" s="23">
        <f>D34*6.46</f>
        <v>293417.73492000002</v>
      </c>
      <c r="H38" s="33">
        <f>28/52*12</f>
        <v>6.4615384615384617</v>
      </c>
    </row>
    <row r="40" spans="1:8" x14ac:dyDescent="0.25">
      <c r="C40" s="37" t="s">
        <v>62</v>
      </c>
      <c r="D40" s="8">
        <f>D38-D36</f>
        <v>161957.73492000002</v>
      </c>
      <c r="H40" s="33"/>
    </row>
    <row r="41" spans="1:8" x14ac:dyDescent="0.25">
      <c r="C41" s="21"/>
    </row>
    <row r="42" spans="1:8" x14ac:dyDescent="0.25">
      <c r="C42" s="21" t="s">
        <v>61</v>
      </c>
      <c r="D42" s="25">
        <f>D40*0.8</f>
        <v>129566.18793600002</v>
      </c>
      <c r="H42" s="33" t="s">
        <v>42</v>
      </c>
    </row>
    <row r="43" spans="1:8" s="46" customFormat="1" x14ac:dyDescent="0.25">
      <c r="C43" s="47"/>
      <c r="H43" s="47"/>
    </row>
    <row r="44" spans="1:8" s="46" customFormat="1" x14ac:dyDescent="0.25">
      <c r="A44" s="48"/>
      <c r="B44" s="49" t="s">
        <v>67</v>
      </c>
      <c r="C44" s="47"/>
      <c r="H44" s="47"/>
    </row>
    <row r="45" spans="1:8" s="46" customFormat="1" x14ac:dyDescent="0.25">
      <c r="A45" s="48"/>
      <c r="B45" s="49" t="s">
        <v>57</v>
      </c>
      <c r="C45" s="47"/>
      <c r="H45" s="47"/>
    </row>
    <row r="46" spans="1:8" s="46" customFormat="1" x14ac:dyDescent="0.25">
      <c r="A46" s="48"/>
      <c r="B46" s="49" t="s">
        <v>68</v>
      </c>
      <c r="C46" s="47"/>
      <c r="H46" s="47"/>
    </row>
    <row r="47" spans="1:8" x14ac:dyDescent="0.25">
      <c r="C47" s="21" t="s">
        <v>33</v>
      </c>
      <c r="D47" s="27">
        <f>D34*0.8</f>
        <v>36336.561600000008</v>
      </c>
      <c r="E47" s="24">
        <f>D47/160.33*148</f>
        <v>33542.138818686464</v>
      </c>
      <c r="F47" s="20" t="s">
        <v>32</v>
      </c>
      <c r="G47" s="9"/>
      <c r="H47" s="33" t="s">
        <v>64</v>
      </c>
    </row>
    <row r="48" spans="1:8" x14ac:dyDescent="0.25">
      <c r="D48" s="23"/>
      <c r="H48" s="33"/>
    </row>
    <row r="49" spans="1:8" x14ac:dyDescent="0.25">
      <c r="C49" s="21"/>
    </row>
    <row r="50" spans="1:8" x14ac:dyDescent="0.25">
      <c r="C50" s="21"/>
    </row>
    <row r="51" spans="1:8" x14ac:dyDescent="0.25">
      <c r="A51" s="31"/>
      <c r="B51" s="28"/>
      <c r="C51" s="29" t="s">
        <v>34</v>
      </c>
      <c r="D51" s="32">
        <f>E47+D42</f>
        <v>163108.32675468648</v>
      </c>
      <c r="F51" s="8"/>
      <c r="H51" s="33" t="s">
        <v>37</v>
      </c>
    </row>
    <row r="54" spans="1:8" ht="14.4" x14ac:dyDescent="0.3">
      <c r="A54" s="26"/>
      <c r="B54"/>
      <c r="C54" s="39" t="s">
        <v>45</v>
      </c>
      <c r="D54" s="36">
        <f>D36+D51</f>
        <v>294568.32675468648</v>
      </c>
      <c r="H54" s="33" t="s">
        <v>38</v>
      </c>
    </row>
    <row r="55" spans="1:8" ht="14.4" x14ac:dyDescent="0.3">
      <c r="A55" s="26"/>
      <c r="B55"/>
      <c r="C55"/>
    </row>
    <row r="56" spans="1:8" ht="14.4" x14ac:dyDescent="0.3">
      <c r="B56"/>
      <c r="C56"/>
    </row>
    <row r="57" spans="1:8" customFormat="1" ht="14.4" x14ac:dyDescent="0.3">
      <c r="B57" s="50" t="s">
        <v>66</v>
      </c>
      <c r="C57" s="51"/>
      <c r="D57" s="51"/>
      <c r="E57" s="51"/>
      <c r="F57" s="51"/>
      <c r="G57" s="51"/>
      <c r="H57" s="51"/>
    </row>
    <row r="58" spans="1:8" customFormat="1" ht="14.4" x14ac:dyDescent="0.3">
      <c r="B58" s="52"/>
      <c r="C58" s="53" t="s">
        <v>65</v>
      </c>
      <c r="D58" s="54">
        <f>D34*7.38</f>
        <v>335204.78076000005</v>
      </c>
      <c r="E58" s="51"/>
      <c r="F58" s="51"/>
      <c r="G58" s="51"/>
      <c r="H58" s="55">
        <f>32/52*12</f>
        <v>7.384615384615385</v>
      </c>
    </row>
    <row r="59" spans="1:8" customFormat="1" ht="14.4" x14ac:dyDescent="0.3"/>
    <row r="60" spans="1:8" customFormat="1" ht="14.4" x14ac:dyDescent="0.3"/>
    <row r="61" spans="1:8" customFormat="1" ht="14.4" x14ac:dyDescent="0.3"/>
    <row r="62" spans="1:8" customFormat="1" ht="14.4" x14ac:dyDescent="0.3"/>
    <row r="63" spans="1:8" customFormat="1" ht="14.4" x14ac:dyDescent="0.3"/>
  </sheetData>
  <mergeCells count="2">
    <mergeCell ref="A15:B15"/>
    <mergeCell ref="A3:C3"/>
  </mergeCells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Beregningseksempel</vt:lpstr>
      <vt:lpstr>Beregningseksempel!IDX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Ulla Kronborg</dc:creator>
  <cp:lastModifiedBy>Iben Søe Roesen Vinther</cp:lastModifiedBy>
  <cp:lastPrinted>2018-05-09T11:28:21Z</cp:lastPrinted>
  <dcterms:created xsi:type="dcterms:W3CDTF">2018-02-15T09:12:13Z</dcterms:created>
  <dcterms:modified xsi:type="dcterms:W3CDTF">2024-01-19T12:24:15Z</dcterms:modified>
</cp:coreProperties>
</file>